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2"/>
  </sheets>
  <definedNames>
    <definedName name="Print_Titles" localSheetId="0" hidden="0">'1 13'!$6:$8</definedName>
    <definedName name="_xlnm.Print_Area" localSheetId="0">'1 13'!$A$3:$N$57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tc={004C00E5-003E-4C40-8E40-00D50069004C}</author>
  </authors>
  <commentList>
    <comment ref="H15" authorId="0" xr:uid="{004C00E5-003E-4C40-8E40-00D50069004C}">
      <text>
        <r>
          <rPr>
            <b/>
            <sz val="9"/>
            <rFont val="Tahoma"/>
          </rPr>
          <t>Мария:</t>
        </r>
        <r>
          <rPr>
            <sz val="9"/>
            <rFont val="Tahoma"/>
          </rPr>
          <t xml:space="preserve">
договор возмещения по помещениям S=27,7 кв.м действует до 31.08.2025,  договор возмещения по помещениям S=382 кв.м. действует до 31.01.2026
</t>
        </r>
      </text>
    </comment>
  </commentList>
</comments>
</file>

<file path=xl/sharedStrings.xml><?xml version="1.0" encoding="utf-8"?>
<sst xmlns="http://schemas.openxmlformats.org/spreadsheetml/2006/main" count="89" uniqueCount="89">
  <si>
    <t xml:space="preserve">Приложение </t>
  </si>
  <si>
    <t xml:space="preserve">Прочие доходы от компенсации затрат бюджетов субъектов Российской Федерации на 2026 год и плановый период 2027 и 2028 годов  (КБК 1 13 02992 02 0000 130)</t>
  </si>
  <si>
    <t xml:space="preserve">тыс. рублей</t>
  </si>
  <si>
    <t>Показатели</t>
  </si>
  <si>
    <t xml:space="preserve">Факт </t>
  </si>
  <si>
    <t>План</t>
  </si>
  <si>
    <t>Факт</t>
  </si>
  <si>
    <t xml:space="preserve">% исполнения</t>
  </si>
  <si>
    <t xml:space="preserve">Оценка 2025 год</t>
  </si>
  <si>
    <t xml:space="preserve">Темп роста (%)</t>
  </si>
  <si>
    <t>Прогноз</t>
  </si>
  <si>
    <t xml:space="preserve">2024 год</t>
  </si>
  <si>
    <t xml:space="preserve">2025 год</t>
  </si>
  <si>
    <t xml:space="preserve">5 месяцев 2025 года</t>
  </si>
  <si>
    <t xml:space="preserve">2026 год</t>
  </si>
  <si>
    <t xml:space="preserve">2027 год</t>
  </si>
  <si>
    <t xml:space="preserve">2028 год</t>
  </si>
  <si>
    <t>4(3/2)</t>
  </si>
  <si>
    <t>6(5/1)</t>
  </si>
  <si>
    <t>8(7/5)</t>
  </si>
  <si>
    <t>10(9/7)</t>
  </si>
  <si>
    <t>12(11/9)</t>
  </si>
  <si>
    <t xml:space="preserve">Возмещение эксплуатационных расходов арендаторами</t>
  </si>
  <si>
    <t xml:space="preserve">РОКПО "Альянс-Франзес-Новосибирск"</t>
  </si>
  <si>
    <t xml:space="preserve">договор до 13.06.2025</t>
  </si>
  <si>
    <t xml:space="preserve">ООО "Совет независимых аудиторов"</t>
  </si>
  <si>
    <t xml:space="preserve">договор до 31.12.2025</t>
  </si>
  <si>
    <t xml:space="preserve">Саварин Д.В.</t>
  </si>
  <si>
    <t xml:space="preserve">договор расторгнут с 01.03.2025 </t>
  </si>
  <si>
    <t xml:space="preserve">Дорошина О.С.</t>
  </si>
  <si>
    <t xml:space="preserve">договор до 28.02.2026</t>
  </si>
  <si>
    <t xml:space="preserve">Габов Е.Н.</t>
  </si>
  <si>
    <t xml:space="preserve">договор до 06.05.2027</t>
  </si>
  <si>
    <t xml:space="preserve">ООО "НСК-Авто"</t>
  </si>
  <si>
    <t xml:space="preserve">договор возмещения по помещениям S=27,7 кв.м действует до 31.08.2025,  договор возмещения по помещениям S=382 кв.м. действует до 31.01.2026</t>
  </si>
  <si>
    <t xml:space="preserve">Мантик Д.С.</t>
  </si>
  <si>
    <t xml:space="preserve">договор до 31.12.2027</t>
  </si>
  <si>
    <t xml:space="preserve">ООО "Медсибфарм"</t>
  </si>
  <si>
    <t xml:space="preserve">договор до 10.01.2028</t>
  </si>
  <si>
    <t xml:space="preserve">Бабич В.В.</t>
  </si>
  <si>
    <t xml:space="preserve">договор до 31.05.2028</t>
  </si>
  <si>
    <t xml:space="preserve">Вшивцев В.Ю.</t>
  </si>
  <si>
    <t xml:space="preserve">Генералова Ж.В.</t>
  </si>
  <si>
    <t xml:space="preserve">договор до 26.05.2028</t>
  </si>
  <si>
    <t xml:space="preserve">Каменская К.Д.</t>
  </si>
  <si>
    <t xml:space="preserve">Котова Т.И.</t>
  </si>
  <si>
    <t xml:space="preserve">договор до 10.11.2028</t>
  </si>
  <si>
    <t xml:space="preserve">Вохмина А.В.</t>
  </si>
  <si>
    <t xml:space="preserve">договор до 30.09.2028</t>
  </si>
  <si>
    <t xml:space="preserve">Степаненко А.В.</t>
  </si>
  <si>
    <t xml:space="preserve">договор расторгнут с 01.06.2025</t>
  </si>
  <si>
    <t xml:space="preserve">Пушкарев Н.Г.</t>
  </si>
  <si>
    <t xml:space="preserve">Устинов А.Г.</t>
  </si>
  <si>
    <t xml:space="preserve">в связи с исключением помещений из оперативного управления ГКУ НСО "ФИ НСО" договор будет расторгнут</t>
  </si>
  <si>
    <t xml:space="preserve">ООО "СибАвто"</t>
  </si>
  <si>
    <t xml:space="preserve">договор до 31.01.2026</t>
  </si>
  <si>
    <t xml:space="preserve">Иванова Ю.Д.</t>
  </si>
  <si>
    <t xml:space="preserve">договор до 24.12.2028</t>
  </si>
  <si>
    <t xml:space="preserve">Исполком МА "Сибирское соглашение"</t>
  </si>
  <si>
    <t xml:space="preserve">договор до 30.04.2029</t>
  </si>
  <si>
    <t xml:space="preserve">ООО "Архитектурное бюро Салют"</t>
  </si>
  <si>
    <t xml:space="preserve">договор до 07.03.2030</t>
  </si>
  <si>
    <t xml:space="preserve">ИП Романок Д.А.</t>
  </si>
  <si>
    <t xml:space="preserve">договор расторгнут</t>
  </si>
  <si>
    <t xml:space="preserve">ИП Бутенко Н.А.</t>
  </si>
  <si>
    <t xml:space="preserve">договор до 30.09.2029</t>
  </si>
  <si>
    <t xml:space="preserve">Тинина О.И.</t>
  </si>
  <si>
    <t xml:space="preserve">договор до 31.03.2030</t>
  </si>
  <si>
    <t xml:space="preserve">ГАУК НСО НГОНБ</t>
  </si>
  <si>
    <t xml:space="preserve">договор не заключен</t>
  </si>
  <si>
    <t xml:space="preserve">ЛАСТОЧКИНО ГНЕЗДО, ООО (Договор 48 от 24.07.2019)</t>
  </si>
  <si>
    <t xml:space="preserve">Олейник Е.В. (Договор №30 от 20.09.2021)</t>
  </si>
  <si>
    <t xml:space="preserve">Тарских Г.Н. (Договор №65 от 07.10.2019, №70 от 08.11.2019)</t>
  </si>
  <si>
    <t xml:space="preserve">ООО "СМ"</t>
  </si>
  <si>
    <t xml:space="preserve">МУП "Чулым-Сервис"</t>
  </si>
  <si>
    <t xml:space="preserve">ООО "НТСК" (возврат излишне оплаченных ДС )</t>
  </si>
  <si>
    <t xml:space="preserve">ФИ НСО (возрват в дох. бюдж. перепл. за 2021 г., страх. взносов за ревматизм)</t>
  </si>
  <si>
    <t xml:space="preserve">МИ ФНС РОССИИ (Возврат переплаты в доход бюджета по НДФЛ за 2023 №б/н от 01.11.2024)</t>
  </si>
  <si>
    <t xml:space="preserve">АО "Новосибирскэнергосбыт" (возврат дебиторской задолженности)</t>
  </si>
  <si>
    <t xml:space="preserve">Захарова Н.М.</t>
  </si>
  <si>
    <t xml:space="preserve">Рахманова Е.Н.</t>
  </si>
  <si>
    <t>ИТОГО</t>
  </si>
  <si>
    <t xml:space="preserve">В прогноз бюджета, тыс.руб.</t>
  </si>
  <si>
    <t xml:space="preserve">И.о. руководителя _______________________          Е.Л. Скородумов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</si>
  <si>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</si>
  <si>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     </t>
  </si>
  <si>
    <t xml:space="preserve">                                            (подпись)                                                    (расшифровка подписи Ф.И.О.)</t>
  </si>
  <si>
    <t xml:space="preserve">"17" июня 2025г.</t>
  </si>
  <si>
    <t xml:space="preserve">Контактный телефон: 238 60 55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</si>
</sst>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6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2.000000"/>
      <name val="Calibri"/>
      <scheme val="minor"/>
    </font>
    <font>
      <b/>
      <sz val="11.000000"/>
      <name val="Times New Roman"/>
    </font>
    <font>
      <sz val="10.000000"/>
      <name val="Times New Roman"/>
    </font>
    <font>
      <sz val="10.000000"/>
      <name val="Calibri"/>
      <scheme val="minor"/>
    </font>
    <font>
      <b/>
      <sz val="10.000000"/>
      <name val="Times New Roman"/>
    </font>
    <font>
      <b/>
      <sz val="11.000000"/>
      <name val="Calibri"/>
      <scheme val="minor"/>
    </font>
    <font>
      <sz val="12.000000"/>
      <name val="Times New Roman"/>
    </font>
  </fonts>
  <fills count="12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60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5" fillId="0" borderId="0" numFmtId="0" xfId="0" applyFont="1" applyAlignment="1">
      <alignment horizontal="right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9" fillId="0" borderId="4" numFmtId="0" xfId="0" applyFont="1" applyBorder="1" applyAlignment="1">
      <alignment horizontal="center" vertical="center" wrapText="1"/>
    </xf>
    <xf fontId="9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10" fillId="0" borderId="7" numFmtId="0" xfId="0" applyFont="1" applyBorder="1" applyAlignment="1">
      <alignment horizontal="center" vertical="center" wrapText="1"/>
    </xf>
    <xf fontId="10" fillId="0" borderId="8" numFmtId="0" xfId="0" applyFont="1" applyBorder="1" applyAlignment="1">
      <alignment horizontal="center" vertical="center" wrapText="1"/>
    </xf>
    <xf fontId="11" fillId="0" borderId="9" numFmtId="0" xfId="0" applyFont="1" applyBorder="1" applyAlignment="1">
      <alignment horizontal="center" vertical="center" wrapText="1"/>
    </xf>
    <xf fontId="11" fillId="0" borderId="10" numFmtId="0" xfId="0" applyFont="1" applyBorder="1" applyAlignment="1">
      <alignment horizontal="center" vertical="center" wrapText="1"/>
    </xf>
    <xf fontId="11" fillId="0" borderId="1" numFmtId="0" xfId="0" applyFont="1" applyBorder="1" applyAlignment="1">
      <alignment horizontal="center" vertical="center" wrapText="1"/>
    </xf>
    <xf fontId="11" fillId="0" borderId="11" numFmtId="0" xfId="0" applyFont="1" applyBorder="1" applyAlignment="1">
      <alignment horizontal="center" vertical="center" wrapText="1"/>
    </xf>
    <xf fontId="5" fillId="0" borderId="1" numFmtId="0" xfId="0" applyFont="1" applyBorder="1"/>
    <xf fontId="5" fillId="0" borderId="1" numFmtId="0" xfId="0" applyFont="1" applyBorder="1" applyAlignment="1">
      <alignment horizontal="center" vertical="center" wrapText="1"/>
    </xf>
    <xf fontId="5" fillId="0" borderId="12" numFmtId="0" xfId="0" applyFont="1" applyBorder="1" applyAlignment="1">
      <alignment horizontal="center" vertical="center" wrapText="1"/>
    </xf>
    <xf fontId="11" fillId="0" borderId="12" numFmtId="0" xfId="0" applyFont="1" applyBorder="1" applyAlignment="1">
      <alignment horizontal="center" vertical="center" wrapText="1"/>
    </xf>
    <xf fontId="11" fillId="0" borderId="7" numFmtId="0" xfId="0" applyFont="1" applyBorder="1" applyAlignment="1">
      <alignment horizontal="center" vertical="center" wrapText="1"/>
    </xf>
    <xf fontId="12" fillId="0" borderId="12" numFmtId="0" xfId="0" applyFont="1" applyBorder="1" applyAlignment="1">
      <alignment horizontal="center" vertical="center" wrapText="1"/>
    </xf>
    <xf fontId="11" fillId="0" borderId="0" numFmtId="0" xfId="0" applyFont="1" applyAlignment="1">
      <alignment horizontal="center" vertical="center" wrapText="1"/>
    </xf>
    <xf fontId="13" fillId="0" borderId="1" numFmtId="0" xfId="0" applyFont="1" applyBorder="1" applyAlignment="1">
      <alignment wrapText="1"/>
    </xf>
    <xf fontId="11" fillId="0" borderId="1" numFmtId="160" xfId="0" applyNumberFormat="1" applyFont="1" applyBorder="1" applyAlignment="1">
      <alignment horizontal="right" wrapText="1"/>
    </xf>
    <xf fontId="11" fillId="0" borderId="1" numFmtId="160" xfId="0" applyNumberFormat="1" applyFont="1" applyBorder="1" applyAlignment="1">
      <alignment horizontal="right"/>
    </xf>
    <xf fontId="11" fillId="0" borderId="0" numFmtId="160" xfId="0" applyNumberFormat="1" applyFont="1" applyAlignment="1">
      <alignment horizontal="center" vertical="center" wrapText="1"/>
    </xf>
    <xf fontId="11" fillId="0" borderId="0" numFmtId="160" xfId="0" applyNumberFormat="1" applyFont="1"/>
    <xf fontId="11" fillId="0" borderId="1" numFmtId="0" xfId="0" applyFont="1" applyBorder="1" applyAlignment="1">
      <alignment wrapText="1"/>
    </xf>
    <xf fontId="11" fillId="0" borderId="1" numFmtId="4" xfId="0" applyNumberFormat="1" applyFont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center" vertical="center"/>
    </xf>
    <xf fontId="11" fillId="0" borderId="1" numFmtId="160" xfId="0" applyNumberFormat="1" applyFont="1" applyBorder="1" applyAlignment="1">
      <alignment horizontal="center" vertical="center" wrapText="1"/>
    </xf>
    <xf fontId="11" fillId="10" borderId="1" numFmtId="160" xfId="0" applyNumberFormat="1" applyFont="1" applyFill="1" applyBorder="1" applyAlignment="1">
      <alignment horizontal="center" vertical="center"/>
    </xf>
    <xf fontId="11" fillId="0" borderId="0" numFmtId="160" xfId="0" applyNumberFormat="1" applyFont="1" applyAlignment="1">
      <alignment horizontal="left" vertical="center"/>
    </xf>
    <xf fontId="11" fillId="0" borderId="1" numFmtId="4" xfId="0" applyNumberFormat="1" applyFont="1" applyBorder="1" applyAlignment="1">
      <alignment horizontal="center" vertical="center"/>
    </xf>
    <xf fontId="13" fillId="0" borderId="1" numFmtId="160" xfId="0" applyNumberFormat="1" applyFont="1" applyBorder="1" applyAlignment="1">
      <alignment horizontal="center" vertical="center" wrapText="1"/>
    </xf>
    <xf fontId="11" fillId="0" borderId="13" numFmtId="0" xfId="0" applyFont="1" applyBorder="1" applyAlignment="1">
      <alignment wrapText="1"/>
    </xf>
    <xf fontId="11" fillId="11" borderId="1" numFmtId="160" xfId="0" applyNumberFormat="1" applyFont="1" applyFill="1" applyBorder="1" applyAlignment="1">
      <alignment horizontal="center" vertical="center" wrapText="1"/>
    </xf>
    <xf fontId="11" fillId="10" borderId="1" numFmtId="160" xfId="0" applyNumberFormat="1" applyFont="1" applyFill="1" applyBorder="1" applyAlignment="1">
      <alignment horizontal="center" vertical="center" wrapText="1"/>
    </xf>
    <xf fontId="11" fillId="10" borderId="1" numFmtId="4" xfId="0" applyNumberFormat="1" applyFont="1" applyFill="1" applyBorder="1" applyAlignment="1">
      <alignment horizontal="center" vertical="center"/>
    </xf>
    <xf fontId="5" fillId="0" borderId="0" numFmtId="160" xfId="0" applyNumberFormat="1" applyFont="1"/>
    <xf fontId="11" fillId="0" borderId="10" numFmtId="0" xfId="0" applyFont="1" applyBorder="1" applyAlignment="1">
      <alignment wrapText="1"/>
    </xf>
    <xf fontId="14" fillId="0" borderId="0" numFmtId="0" xfId="0" applyFont="1"/>
    <xf fontId="13" fillId="0" borderId="10" numFmtId="0" xfId="0" applyFont="1" applyBorder="1"/>
    <xf fontId="13" fillId="0" borderId="1" numFmtId="4" xfId="0" applyNumberFormat="1" applyFont="1" applyBorder="1" applyAlignment="1">
      <alignment horizontal="center" vertical="center" wrapText="1"/>
    </xf>
    <xf fontId="7" fillId="0" borderId="0" numFmtId="160" xfId="0" applyNumberFormat="1" applyFont="1"/>
    <xf fontId="10" fillId="0" borderId="0" numFmtId="160" xfId="0" applyNumberFormat="1" applyFont="1"/>
    <xf fontId="13" fillId="0" borderId="1" numFmtId="160" xfId="0" applyNumberFormat="1" applyFont="1" applyBorder="1" applyAlignment="1">
      <alignment horizontal="right" vertical="center" wrapText="1"/>
    </xf>
    <xf fontId="13" fillId="0" borderId="1" numFmtId="160" xfId="0" applyNumberFormat="1" applyFont="1" applyBorder="1" applyAlignment="1">
      <alignment horizontal="center" wrapText="1"/>
    </xf>
    <xf fontId="11" fillId="0" borderId="0" numFmtId="0" xfId="0" applyFont="1" applyAlignment="1">
      <alignment wrapText="1"/>
    </xf>
    <xf fontId="15" fillId="0" borderId="0" numFmtId="0" xfId="0" applyFont="1" applyAlignment="1">
      <alignment horizontal="left"/>
    </xf>
    <xf fontId="11" fillId="0" borderId="0" numFmtId="0" xfId="0" applyFont="1" applyAlignment="1">
      <alignment horizontal="left"/>
    </xf>
    <xf fontId="11" fillId="0" borderId="0" numFmtId="0" xfId="0" applyFont="1"/>
    <xf fontId="11" fillId="0" borderId="0" numFmtId="0" xfId="0" applyFont="1" applyAlignment="1">
      <alignment horizontal="center" vertical="center"/>
    </xf>
    <xf fontId="7" fillId="0" borderId="0" numFmtId="0" xfId="0" applyFont="1"/>
    <xf fontId="11" fillId="7" borderId="0" numFmtId="0" xfId="0" applyFont="1" applyFill="1" applyAlignment="1">
      <alignment horizontal="left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Мария" id="{D32F2610-1477-331A-9B9C-25F24725C1E1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5" personId="{D32F2610-1477-331A-9B9C-25F24725C1E1}" id="{004C00E5-003E-4C40-8E40-00D50069004C}" done="0">
    <text xml:space="preserve">договор возмещения по помещениям S=27,7 кв.м действует до 31.08.2025,  договор возмещения по помещениям S=382 кв.м. действует до 31.01.2026
</text>
  </threadedComment>
</ThreadedComments>
</file>

<file path=xl/worksheets/_rels/sheet1.xml.rels><?xml version="1.0" encoding="UTF-8" standalone="yes"?><Relationships xmlns="http://schemas.openxmlformats.org/package/2006/relationships"><Relationship  Id="rId3" Type="http://schemas.openxmlformats.org/officeDocument/2006/relationships/vmlDrawing" Target="../drawings/vmlDrawing1.v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54" activeCellId="0" sqref="A54:F54"/>
    </sheetView>
  </sheetViews>
  <sheetFormatPr defaultRowHeight="14.25"/>
  <cols>
    <col customWidth="1" min="1" max="1" style="1" width="41.5703125"/>
    <col customWidth="1" min="2" max="2" style="1" width="12"/>
    <col customWidth="1" min="3" max="4" style="1" width="10.7109375"/>
    <col customWidth="1" min="5" max="6" style="1" width="11.5703125"/>
    <col customWidth="1" min="7" max="7" style="1" width="11.42578125"/>
    <col customWidth="1" min="8" max="8" style="1" width="11.5703125"/>
    <col customWidth="1" min="9" max="9" style="1" width="11.28515625"/>
    <col customWidth="1" min="10" max="10" style="1" width="12.28515625"/>
    <col customWidth="1" min="11" max="11" style="1" width="10.42578125"/>
    <col customWidth="1" min="12" max="12" style="1" width="10.7109375"/>
    <col customWidth="1" min="13" max="13" style="1" width="11.140625"/>
    <col customWidth="1" min="14" max="14" style="1" width="22.85546875"/>
    <col customWidth="1" min="15" max="15" style="1" width="21.85546875"/>
    <col customWidth="1" hidden="1" min="16" max="16" style="1" width="22.42578125"/>
    <col customWidth="1" hidden="1" min="17" max="17" style="1" width="12.140625"/>
    <col customWidth="1" hidden="1" min="18" max="23" style="1" width="0"/>
    <col min="24" max="16384" style="1" width="9.140625"/>
  </cols>
  <sheetData>
    <row r="1" ht="17.25">
      <c r="A1" s="2"/>
      <c r="B1" s="2"/>
      <c r="C1" s="2"/>
      <c r="D1" s="2"/>
      <c r="E1" s="2"/>
      <c r="F1" s="2"/>
      <c r="G1" s="2"/>
      <c r="H1" s="2"/>
      <c r="I1" s="2"/>
      <c r="J1" s="3" t="s">
        <v>0</v>
      </c>
      <c r="K1" s="4"/>
      <c r="L1" s="4"/>
      <c r="M1" s="4"/>
      <c r="O1" s="5"/>
      <c r="P1" s="5"/>
      <c r="Q1" s="5"/>
    </row>
    <row r="2" ht="13.5" customHeight="1">
      <c r="A2" s="6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ht="15" hidden="1" customHeight="1"/>
    <row r="4" ht="22.5" customHeight="1">
      <c r="A4" s="8" t="s">
        <v>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10"/>
      <c r="N4" s="11"/>
      <c r="O4" s="11"/>
      <c r="P4" s="11"/>
    </row>
    <row r="5" ht="15" customHeight="1">
      <c r="A5" s="12"/>
      <c r="B5" s="13"/>
      <c r="C5" s="13"/>
      <c r="D5" s="13"/>
      <c r="E5" s="13"/>
      <c r="F5" s="13"/>
      <c r="G5" s="13"/>
      <c r="H5" s="13"/>
      <c r="I5" s="13"/>
      <c r="J5" s="13"/>
      <c r="K5" s="13"/>
      <c r="L5" s="14" t="s">
        <v>2</v>
      </c>
      <c r="M5" s="15"/>
      <c r="N5" s="11"/>
      <c r="O5" s="11"/>
      <c r="P5" s="11"/>
    </row>
    <row r="6" ht="14.449999999999999" customHeight="1">
      <c r="A6" s="16" t="s">
        <v>3</v>
      </c>
      <c r="B6" s="17" t="s">
        <v>4</v>
      </c>
      <c r="C6" s="18" t="s">
        <v>5</v>
      </c>
      <c r="D6" s="18" t="s">
        <v>6</v>
      </c>
      <c r="E6" s="18" t="s">
        <v>7</v>
      </c>
      <c r="F6" s="19" t="s">
        <v>8</v>
      </c>
      <c r="G6" s="19" t="s">
        <v>9</v>
      </c>
      <c r="H6" s="18" t="s">
        <v>10</v>
      </c>
      <c r="I6" s="20"/>
      <c r="J6" s="20"/>
      <c r="K6" s="20"/>
      <c r="L6" s="20"/>
      <c r="M6" s="20"/>
      <c r="N6" s="1"/>
      <c r="O6" s="1"/>
      <c r="P6" s="1"/>
    </row>
    <row r="7" ht="33" customHeight="1">
      <c r="A7" s="16"/>
      <c r="B7" s="18" t="s">
        <v>11</v>
      </c>
      <c r="C7" s="18" t="s">
        <v>12</v>
      </c>
      <c r="D7" s="18" t="s">
        <v>13</v>
      </c>
      <c r="E7" s="21"/>
      <c r="F7" s="22"/>
      <c r="G7" s="22"/>
      <c r="H7" s="23" t="s">
        <v>14</v>
      </c>
      <c r="I7" s="24" t="s">
        <v>9</v>
      </c>
      <c r="J7" s="23" t="s">
        <v>15</v>
      </c>
      <c r="K7" s="24" t="s">
        <v>9</v>
      </c>
      <c r="L7" s="23" t="s">
        <v>16</v>
      </c>
      <c r="M7" s="18" t="s">
        <v>9</v>
      </c>
      <c r="O7" s="1"/>
      <c r="P7" s="1"/>
    </row>
    <row r="8" ht="15" customHeight="1">
      <c r="A8" s="25"/>
      <c r="B8" s="23">
        <v>1</v>
      </c>
      <c r="C8" s="23">
        <v>2</v>
      </c>
      <c r="D8" s="23">
        <v>3</v>
      </c>
      <c r="E8" s="23" t="s">
        <v>17</v>
      </c>
      <c r="F8" s="23">
        <v>5</v>
      </c>
      <c r="G8" s="18" t="s">
        <v>18</v>
      </c>
      <c r="H8" s="18">
        <v>7</v>
      </c>
      <c r="I8" s="18" t="s">
        <v>19</v>
      </c>
      <c r="J8" s="18">
        <v>9</v>
      </c>
      <c r="K8" s="18" t="s">
        <v>20</v>
      </c>
      <c r="L8" s="18">
        <v>11</v>
      </c>
      <c r="M8" s="18" t="s">
        <v>21</v>
      </c>
      <c r="O8" s="26"/>
      <c r="P8" s="26"/>
    </row>
    <row r="9" ht="24">
      <c r="A9" s="27" t="s">
        <v>22</v>
      </c>
      <c r="B9" s="28"/>
      <c r="C9" s="28"/>
      <c r="D9" s="28"/>
      <c r="E9" s="28"/>
      <c r="F9" s="28"/>
      <c r="G9" s="28"/>
      <c r="H9" s="29"/>
      <c r="I9" s="28"/>
      <c r="J9" s="28"/>
      <c r="K9" s="28"/>
      <c r="L9" s="28"/>
      <c r="M9" s="28"/>
      <c r="N9" s="30"/>
      <c r="O9" s="31"/>
      <c r="P9" s="31"/>
    </row>
    <row r="10">
      <c r="A10" s="32" t="s">
        <v>23</v>
      </c>
      <c r="B10" s="33">
        <v>303.56999999999999</v>
      </c>
      <c r="C10" s="34">
        <v>137.44999999999999</v>
      </c>
      <c r="D10" s="35">
        <v>101.19</v>
      </c>
      <c r="E10" s="35">
        <f t="shared" ref="E10:E30" si="0">D10/C10*100</f>
        <v>73.619497999272468</v>
      </c>
      <c r="F10" s="35">
        <v>139.13999999999999</v>
      </c>
      <c r="G10" s="35">
        <f t="shared" ref="G10:G32" si="1">F10/B10*100</f>
        <v>45.834568633264155</v>
      </c>
      <c r="H10" s="36"/>
      <c r="I10" s="36"/>
      <c r="J10" s="36"/>
      <c r="K10" s="36"/>
      <c r="L10" s="36"/>
      <c r="M10" s="36"/>
      <c r="N10" s="37" t="s">
        <v>24</v>
      </c>
      <c r="O10" s="31"/>
      <c r="P10" s="31"/>
      <c r="Q10" s="1" t="e">
        <f>#REF!/7.3</f>
        <v>#REF!</v>
      </c>
      <c r="S10" s="1" t="e">
        <f>#REF!/9.7</f>
        <v>#REF!</v>
      </c>
    </row>
    <row r="11">
      <c r="A11" s="32" t="s">
        <v>25</v>
      </c>
      <c r="B11" s="38">
        <v>112.44</v>
      </c>
      <c r="C11" s="34">
        <v>157.40000000000001</v>
      </c>
      <c r="D11" s="34">
        <v>112.42</v>
      </c>
      <c r="E11" s="35">
        <f t="shared" si="0"/>
        <v>71.423125794155013</v>
      </c>
      <c r="F11" s="34">
        <v>149.90000000000001</v>
      </c>
      <c r="G11" s="35">
        <f t="shared" si="1"/>
        <v>133.3155460690146</v>
      </c>
      <c r="H11" s="36"/>
      <c r="I11" s="36"/>
      <c r="J11" s="36"/>
      <c r="K11" s="36"/>
      <c r="L11" s="36"/>
      <c r="M11" s="36"/>
      <c r="N11" s="37" t="s">
        <v>26</v>
      </c>
      <c r="O11" s="31"/>
      <c r="P11" s="31"/>
    </row>
    <row r="12">
      <c r="A12" s="32" t="s">
        <v>27</v>
      </c>
      <c r="B12" s="38">
        <v>51.880000000000003</v>
      </c>
      <c r="C12" s="34"/>
      <c r="D12" s="34">
        <v>28.969999999999999</v>
      </c>
      <c r="E12" s="35"/>
      <c r="F12" s="34">
        <f>D12+8.78</f>
        <v>37.75</v>
      </c>
      <c r="G12" s="35">
        <f t="shared" si="1"/>
        <v>72.764070932922124</v>
      </c>
      <c r="H12" s="36"/>
      <c r="I12" s="36"/>
      <c r="J12" s="36"/>
      <c r="K12" s="36"/>
      <c r="L12" s="36"/>
      <c r="M12" s="36"/>
      <c r="N12" s="37" t="s">
        <v>28</v>
      </c>
      <c r="O12" s="31"/>
      <c r="P12" s="31" t="str">
        <f>A12</f>
        <v xml:space="preserve">Саварин Д.В.</v>
      </c>
      <c r="Q12" s="35">
        <v>752.14999999999998</v>
      </c>
      <c r="R12" s="39">
        <f>Q12*12</f>
        <v>9025.7999999999993</v>
      </c>
      <c r="S12" s="35"/>
    </row>
    <row r="13">
      <c r="A13" s="32" t="s">
        <v>29</v>
      </c>
      <c r="B13" s="38">
        <v>20.760000000000002</v>
      </c>
      <c r="C13" s="34">
        <v>28.77</v>
      </c>
      <c r="D13" s="34">
        <v>5.2800000000000002</v>
      </c>
      <c r="E13" s="35">
        <f t="shared" si="0"/>
        <v>18.352450469238789</v>
      </c>
      <c r="F13" s="35">
        <v>22.850000000000001</v>
      </c>
      <c r="G13" s="35">
        <f t="shared" si="1"/>
        <v>110.06743737957612</v>
      </c>
      <c r="H13" s="34">
        <f>ROUND(F13*1.05,2)/12*2</f>
        <v>3.9983333333333331</v>
      </c>
      <c r="I13" s="34">
        <f t="shared" ref="I13:I33" si="2">H13/F13*100</f>
        <v>17.498176513493799</v>
      </c>
      <c r="J13" s="36"/>
      <c r="K13" s="36"/>
      <c r="L13" s="36"/>
      <c r="M13" s="36"/>
      <c r="N13" s="37" t="s">
        <v>30</v>
      </c>
      <c r="O13" s="31"/>
      <c r="P13" s="31"/>
      <c r="Q13" s="35"/>
      <c r="R13" s="35"/>
      <c r="S13" s="35"/>
    </row>
    <row r="14">
      <c r="A14" s="32" t="s">
        <v>31</v>
      </c>
      <c r="B14" s="38">
        <v>100.26000000000001</v>
      </c>
      <c r="C14" s="34">
        <v>70.140000000000001</v>
      </c>
      <c r="D14" s="34">
        <v>27.899999999999999</v>
      </c>
      <c r="E14" s="35">
        <f t="shared" si="0"/>
        <v>39.777587681779295</v>
      </c>
      <c r="F14" s="35">
        <v>54.950000000000003</v>
      </c>
      <c r="G14" s="35">
        <f t="shared" si="1"/>
        <v>54.807500498703376</v>
      </c>
      <c r="H14" s="34">
        <f>ROUND(F14*1.05,2)</f>
        <v>57.700000000000003</v>
      </c>
      <c r="I14" s="34">
        <f t="shared" si="2"/>
        <v>105.00454959053684</v>
      </c>
      <c r="J14" s="34">
        <f t="shared" ref="J14:J33" si="3">H14*1.05</f>
        <v>60.585000000000008</v>
      </c>
      <c r="K14" s="34">
        <f>J14/H14*100</f>
        <v>105</v>
      </c>
      <c r="L14" s="34"/>
      <c r="M14" s="34"/>
      <c r="N14" s="37" t="s">
        <v>32</v>
      </c>
      <c r="O14" s="31"/>
      <c r="P14" s="31"/>
      <c r="Q14" s="35"/>
      <c r="R14" s="35"/>
      <c r="S14" s="35"/>
    </row>
    <row r="15">
      <c r="A15" s="32" t="s">
        <v>33</v>
      </c>
      <c r="B15" s="38">
        <v>489.36000000000001</v>
      </c>
      <c r="C15" s="34">
        <v>185.81</v>
      </c>
      <c r="D15" s="34">
        <v>167.78</v>
      </c>
      <c r="E15" s="35">
        <f t="shared" si="0"/>
        <v>90.296539475808629</v>
      </c>
      <c r="F15" s="34">
        <v>410</v>
      </c>
      <c r="G15" s="35">
        <f t="shared" si="1"/>
        <v>83.782900114435179</v>
      </c>
      <c r="H15" s="34">
        <f>ROUND(F15*1.05,2)/12*1</f>
        <v>35.875</v>
      </c>
      <c r="I15" s="34">
        <f t="shared" si="2"/>
        <v>8.75</v>
      </c>
      <c r="J15" s="36"/>
      <c r="K15" s="36"/>
      <c r="L15" s="36"/>
      <c r="M15" s="36"/>
      <c r="N15" s="37" t="s">
        <v>34</v>
      </c>
      <c r="O15" s="31"/>
      <c r="P15" s="31" t="str">
        <f>A15</f>
        <v xml:space="preserve">ООО "НСК-Авто"</v>
      </c>
      <c r="Q15" s="35">
        <v>24255</v>
      </c>
      <c r="R15" s="39">
        <f>Q15*12</f>
        <v>291060</v>
      </c>
      <c r="S15" s="35"/>
    </row>
    <row r="16">
      <c r="A16" s="32" t="s">
        <v>35</v>
      </c>
      <c r="B16" s="38">
        <v>14.119999999999999</v>
      </c>
      <c r="C16" s="34">
        <v>16.07</v>
      </c>
      <c r="D16" s="35">
        <v>6.2999999999999998</v>
      </c>
      <c r="E16" s="35">
        <f t="shared" si="0"/>
        <v>39.203484754200375</v>
      </c>
      <c r="F16" s="34">
        <v>15.41</v>
      </c>
      <c r="G16" s="35">
        <f t="shared" si="1"/>
        <v>109.13597733711049</v>
      </c>
      <c r="H16" s="34">
        <f t="shared" ref="H16:H25" si="4">ROUND(F16*1.05,2)</f>
        <v>16.18</v>
      </c>
      <c r="I16" s="34">
        <f t="shared" si="2"/>
        <v>104.99675535366644</v>
      </c>
      <c r="J16" s="34">
        <f t="shared" si="3"/>
        <v>16.989000000000001</v>
      </c>
      <c r="K16" s="34">
        <f t="shared" ref="K16:K33" si="5">J16/H16*100</f>
        <v>105</v>
      </c>
      <c r="L16" s="36"/>
      <c r="M16" s="36"/>
      <c r="N16" s="37" t="s">
        <v>36</v>
      </c>
      <c r="O16" s="31"/>
      <c r="P16" s="31"/>
      <c r="Q16" s="30"/>
      <c r="R16" s="30"/>
      <c r="S16" s="30"/>
    </row>
    <row r="17">
      <c r="A17" s="32" t="s">
        <v>37</v>
      </c>
      <c r="B17" s="38">
        <v>27.109999999999999</v>
      </c>
      <c r="C17" s="34">
        <v>32.869999999999997</v>
      </c>
      <c r="D17" s="35">
        <v>15.74</v>
      </c>
      <c r="E17" s="35">
        <f t="shared" si="0"/>
        <v>47.885609978703989</v>
      </c>
      <c r="F17" s="35">
        <v>28.609999999999999</v>
      </c>
      <c r="G17" s="35">
        <f t="shared" si="1"/>
        <v>105.53301364810032</v>
      </c>
      <c r="H17" s="34">
        <f t="shared" si="4"/>
        <v>30.039999999999999</v>
      </c>
      <c r="I17" s="34">
        <f t="shared" si="2"/>
        <v>104.99825235931493</v>
      </c>
      <c r="J17" s="34">
        <f t="shared" si="3"/>
        <v>31.542000000000002</v>
      </c>
      <c r="K17" s="34">
        <f t="shared" si="5"/>
        <v>105</v>
      </c>
      <c r="L17" s="34">
        <f>(J17*1.05)/12*0.5</f>
        <v>1.3799625000000002</v>
      </c>
      <c r="M17" s="34">
        <f t="shared" ref="M17:M33" si="6">L17/J17*100</f>
        <v>4.375</v>
      </c>
      <c r="N17" s="37" t="s">
        <v>38</v>
      </c>
      <c r="O17" s="31"/>
      <c r="P17" s="31"/>
      <c r="Q17" s="30"/>
      <c r="R17" s="30"/>
      <c r="S17" s="30"/>
    </row>
    <row r="18">
      <c r="A18" s="32" t="s">
        <v>39</v>
      </c>
      <c r="B18" s="38">
        <v>28.34</v>
      </c>
      <c r="C18" s="34">
        <v>26.039999999999999</v>
      </c>
      <c r="D18" s="35">
        <v>9.75</v>
      </c>
      <c r="E18" s="35">
        <f t="shared" si="0"/>
        <v>37.442396313364057</v>
      </c>
      <c r="F18" s="35">
        <v>21.969999999999999</v>
      </c>
      <c r="G18" s="35">
        <f t="shared" si="1"/>
        <v>77.522935779816521</v>
      </c>
      <c r="H18" s="34">
        <f t="shared" si="4"/>
        <v>23.07</v>
      </c>
      <c r="I18" s="34">
        <f t="shared" si="2"/>
        <v>105.0068274920346</v>
      </c>
      <c r="J18" s="34">
        <f t="shared" si="3"/>
        <v>24.223500000000001</v>
      </c>
      <c r="K18" s="34">
        <f t="shared" si="5"/>
        <v>105</v>
      </c>
      <c r="L18" s="34">
        <f t="shared" ref="L18:L21" si="7">(J18*1.05)/12*5</f>
        <v>10.597781250000001</v>
      </c>
      <c r="M18" s="34">
        <f t="shared" si="6"/>
        <v>43.75</v>
      </c>
      <c r="N18" s="37" t="s">
        <v>40</v>
      </c>
      <c r="O18" s="31"/>
      <c r="P18" s="31"/>
      <c r="Q18" s="35"/>
      <c r="R18" s="35"/>
      <c r="S18" s="35"/>
    </row>
    <row r="19">
      <c r="A19" s="32" t="s">
        <v>41</v>
      </c>
      <c r="B19" s="38">
        <v>28.649999999999999</v>
      </c>
      <c r="C19" s="34">
        <v>24.989999999999998</v>
      </c>
      <c r="D19" s="35">
        <v>9.9399999999999995</v>
      </c>
      <c r="E19" s="35">
        <f t="shared" si="0"/>
        <v>39.775910364145659</v>
      </c>
      <c r="F19" s="35">
        <v>22.16</v>
      </c>
      <c r="G19" s="35">
        <f t="shared" si="1"/>
        <v>77.347294938917983</v>
      </c>
      <c r="H19" s="34">
        <f t="shared" si="4"/>
        <v>23.27</v>
      </c>
      <c r="I19" s="34">
        <f t="shared" si="2"/>
        <v>105.00902527075813</v>
      </c>
      <c r="J19" s="34">
        <f t="shared" si="3"/>
        <v>24.433500000000002</v>
      </c>
      <c r="K19" s="34">
        <f t="shared" si="5"/>
        <v>105</v>
      </c>
      <c r="L19" s="34">
        <f t="shared" si="7"/>
        <v>10.689656250000002</v>
      </c>
      <c r="M19" s="34">
        <f t="shared" si="6"/>
        <v>43.750000000000007</v>
      </c>
      <c r="N19" s="37" t="s">
        <v>40</v>
      </c>
      <c r="O19" s="31"/>
      <c r="P19" s="31"/>
      <c r="Q19" s="35"/>
      <c r="R19" s="35"/>
      <c r="S19" s="35"/>
    </row>
    <row r="20">
      <c r="A20" s="32" t="s">
        <v>42</v>
      </c>
      <c r="B20" s="33">
        <v>30.760000000000002</v>
      </c>
      <c r="C20" s="34">
        <v>27.940000000000001</v>
      </c>
      <c r="D20" s="35">
        <v>12.539999999999999</v>
      </c>
      <c r="E20" s="35">
        <f t="shared" si="0"/>
        <v>44.881889763779519</v>
      </c>
      <c r="F20" s="35">
        <v>32.82</v>
      </c>
      <c r="G20" s="35">
        <f t="shared" si="1"/>
        <v>106.69700910273082</v>
      </c>
      <c r="H20" s="34">
        <f t="shared" si="4"/>
        <v>34.460000000000001</v>
      </c>
      <c r="I20" s="34">
        <f t="shared" si="2"/>
        <v>104.99695307739184</v>
      </c>
      <c r="J20" s="34">
        <f t="shared" si="3"/>
        <v>36.183</v>
      </c>
      <c r="K20" s="34">
        <f t="shared" si="5"/>
        <v>105</v>
      </c>
      <c r="L20" s="34">
        <f t="shared" si="7"/>
        <v>15.830062500000002</v>
      </c>
      <c r="M20" s="34">
        <f t="shared" si="6"/>
        <v>43.750000000000007</v>
      </c>
      <c r="N20" s="37" t="s">
        <v>43</v>
      </c>
      <c r="O20" s="31"/>
      <c r="P20" s="31"/>
      <c r="Q20" s="35"/>
      <c r="R20" s="35"/>
      <c r="S20" s="35"/>
    </row>
    <row r="21">
      <c r="A21" s="32" t="s">
        <v>44</v>
      </c>
      <c r="B21" s="33">
        <v>19.600000000000001</v>
      </c>
      <c r="C21" s="34">
        <v>19.550000000000001</v>
      </c>
      <c r="D21" s="35">
        <v>11.65</v>
      </c>
      <c r="E21" s="35">
        <f t="shared" si="0"/>
        <v>59.590792838874684</v>
      </c>
      <c r="F21" s="35">
        <v>21.039999999999999</v>
      </c>
      <c r="G21" s="35">
        <f t="shared" si="1"/>
        <v>107.34693877551018</v>
      </c>
      <c r="H21" s="34">
        <f t="shared" si="4"/>
        <v>22.09</v>
      </c>
      <c r="I21" s="34">
        <f t="shared" si="2"/>
        <v>104.99049429657794</v>
      </c>
      <c r="J21" s="34">
        <f t="shared" si="3"/>
        <v>23.194500000000001</v>
      </c>
      <c r="K21" s="34">
        <f t="shared" si="5"/>
        <v>105</v>
      </c>
      <c r="L21" s="34">
        <f t="shared" si="7"/>
        <v>10.147593750000002</v>
      </c>
      <c r="M21" s="34">
        <f t="shared" si="6"/>
        <v>43.750000000000007</v>
      </c>
      <c r="N21" s="37" t="s">
        <v>43</v>
      </c>
      <c r="O21" s="31"/>
      <c r="P21" s="31"/>
      <c r="Q21" s="35"/>
      <c r="R21" s="35"/>
      <c r="S21" s="35"/>
    </row>
    <row r="22">
      <c r="A22" s="32" t="s">
        <v>45</v>
      </c>
      <c r="B22" s="33">
        <v>35.840000000000003</v>
      </c>
      <c r="C22" s="34">
        <v>53.869999999999997</v>
      </c>
      <c r="D22" s="35">
        <v>14.699999999999999</v>
      </c>
      <c r="E22" s="35">
        <f t="shared" si="0"/>
        <v>27.287915351772785</v>
      </c>
      <c r="F22" s="35">
        <v>41.350000000000001</v>
      </c>
      <c r="G22" s="35">
        <f t="shared" si="1"/>
        <v>115.37388392857142</v>
      </c>
      <c r="H22" s="34">
        <f t="shared" si="4"/>
        <v>43.420000000000002</v>
      </c>
      <c r="I22" s="34">
        <f t="shared" si="2"/>
        <v>105.00604594921403</v>
      </c>
      <c r="J22" s="34">
        <f t="shared" si="3"/>
        <v>45.591000000000001</v>
      </c>
      <c r="K22" s="34">
        <f t="shared" si="5"/>
        <v>105</v>
      </c>
      <c r="L22" s="34">
        <f>(J22*1.05)/12*10.5</f>
        <v>41.886731250000004</v>
      </c>
      <c r="M22" s="34">
        <f t="shared" si="6"/>
        <v>91.875</v>
      </c>
      <c r="N22" s="37" t="s">
        <v>46</v>
      </c>
    </row>
    <row r="23">
      <c r="A23" s="32" t="s">
        <v>47</v>
      </c>
      <c r="B23" s="33">
        <v>18.43</v>
      </c>
      <c r="C23" s="34">
        <v>19.109999999999999</v>
      </c>
      <c r="D23" s="35">
        <v>10</v>
      </c>
      <c r="E23" s="35">
        <f t="shared" si="0"/>
        <v>52.328623757195189</v>
      </c>
      <c r="F23" s="35">
        <v>17.949999999999999</v>
      </c>
      <c r="G23" s="35">
        <f t="shared" si="1"/>
        <v>97.395550732501363</v>
      </c>
      <c r="H23" s="34">
        <f t="shared" si="4"/>
        <v>18.850000000000001</v>
      </c>
      <c r="I23" s="34">
        <f t="shared" si="2"/>
        <v>105.01392757660169</v>
      </c>
      <c r="J23" s="34">
        <f t="shared" si="3"/>
        <v>19.792500000000004</v>
      </c>
      <c r="K23" s="34">
        <f t="shared" si="5"/>
        <v>105</v>
      </c>
      <c r="L23" s="34">
        <f>(J23*1.05)/12*9</f>
        <v>15.586593750000002</v>
      </c>
      <c r="M23" s="34">
        <f t="shared" si="6"/>
        <v>78.75</v>
      </c>
      <c r="N23" s="37" t="s">
        <v>48</v>
      </c>
    </row>
    <row r="24">
      <c r="A24" s="32" t="s">
        <v>49</v>
      </c>
      <c r="B24" s="33">
        <v>119.94</v>
      </c>
      <c r="C24" s="34">
        <v>96.920000000000002</v>
      </c>
      <c r="D24" s="35">
        <v>40.450000000000003</v>
      </c>
      <c r="E24" s="35">
        <f t="shared" si="0"/>
        <v>41.735451919108549</v>
      </c>
      <c r="F24" s="35">
        <v>46</v>
      </c>
      <c r="G24" s="35">
        <f t="shared" si="1"/>
        <v>38.352509588127397</v>
      </c>
      <c r="H24" s="36"/>
      <c r="I24" s="36"/>
      <c r="J24" s="36"/>
      <c r="K24" s="36"/>
      <c r="L24" s="36"/>
      <c r="M24" s="36"/>
      <c r="N24" s="37" t="s">
        <v>50</v>
      </c>
    </row>
    <row r="25">
      <c r="A25" s="32" t="s">
        <v>51</v>
      </c>
      <c r="B25" s="33">
        <v>316.10000000000002</v>
      </c>
      <c r="C25" s="34">
        <v>266.06999999999999</v>
      </c>
      <c r="D25" s="35">
        <v>118.66</v>
      </c>
      <c r="E25" s="35">
        <f t="shared" si="0"/>
        <v>44.597286428383512</v>
      </c>
      <c r="F25" s="35">
        <v>245.43000000000001</v>
      </c>
      <c r="G25" s="35">
        <f t="shared" si="1"/>
        <v>77.64315090161341</v>
      </c>
      <c r="H25" s="34">
        <f t="shared" si="4"/>
        <v>257.69999999999999</v>
      </c>
      <c r="I25" s="34">
        <f t="shared" si="2"/>
        <v>104.99938882777167</v>
      </c>
      <c r="J25" s="34">
        <f t="shared" si="3"/>
        <v>270.58499999999998</v>
      </c>
      <c r="K25" s="34">
        <f t="shared" si="5"/>
        <v>105</v>
      </c>
      <c r="L25" s="34">
        <f>(J25*1.05)/12*10.5</f>
        <v>248.59996874999996</v>
      </c>
      <c r="M25" s="34">
        <f t="shared" si="6"/>
        <v>91.875</v>
      </c>
      <c r="N25" s="37" t="s">
        <v>46</v>
      </c>
    </row>
    <row r="26">
      <c r="A26" s="32" t="s">
        <v>52</v>
      </c>
      <c r="B26" s="33">
        <v>79.5</v>
      </c>
      <c r="C26" s="34">
        <v>54.600000000000001</v>
      </c>
      <c r="D26" s="35">
        <v>41.189999999999998</v>
      </c>
      <c r="E26" s="35">
        <f t="shared" si="0"/>
        <v>75.439560439560438</v>
      </c>
      <c r="F26" s="35">
        <v>52</v>
      </c>
      <c r="G26" s="35">
        <f t="shared" si="1"/>
        <v>65.408805031446533</v>
      </c>
      <c r="H26" s="36"/>
      <c r="I26" s="36"/>
      <c r="J26" s="36"/>
      <c r="K26" s="36"/>
      <c r="L26" s="36"/>
      <c r="M26" s="36"/>
      <c r="N26" s="37" t="s">
        <v>53</v>
      </c>
    </row>
    <row r="27">
      <c r="A27" s="32" t="s">
        <v>54</v>
      </c>
      <c r="B27" s="33">
        <v>6.5199999999999996</v>
      </c>
      <c r="C27" s="34">
        <v>3.4100000000000001</v>
      </c>
      <c r="D27" s="35">
        <v>5.4299999999999997</v>
      </c>
      <c r="E27" s="35">
        <f t="shared" si="0"/>
        <v>159.23753665689148</v>
      </c>
      <c r="F27" s="35">
        <v>13.039999999999999</v>
      </c>
      <c r="G27" s="35">
        <f t="shared" si="1"/>
        <v>200</v>
      </c>
      <c r="H27" s="34">
        <f>ROUND(F27*1.05,2)/12</f>
        <v>1.1408333333333334</v>
      </c>
      <c r="I27" s="34">
        <f t="shared" si="2"/>
        <v>8.748721881390594</v>
      </c>
      <c r="J27" s="36"/>
      <c r="K27" s="36"/>
      <c r="L27" s="36"/>
      <c r="M27" s="36"/>
      <c r="N27" s="37" t="s">
        <v>55</v>
      </c>
    </row>
    <row r="28">
      <c r="A28" s="32" t="s">
        <v>56</v>
      </c>
      <c r="B28" s="33">
        <v>12.44</v>
      </c>
      <c r="C28" s="34">
        <v>18.800000000000001</v>
      </c>
      <c r="D28" s="35">
        <v>6.3200000000000003</v>
      </c>
      <c r="E28" s="35">
        <f t="shared" si="0"/>
        <v>33.617021276595743</v>
      </c>
      <c r="F28" s="35">
        <v>17.23</v>
      </c>
      <c r="G28" s="35">
        <f t="shared" si="1"/>
        <v>138.50482315112541</v>
      </c>
      <c r="H28" s="34">
        <f t="shared" ref="H28:H33" si="8">ROUND(F28*1.05,2)</f>
        <v>18.09</v>
      </c>
      <c r="I28" s="34">
        <f t="shared" si="2"/>
        <v>104.99129425420777</v>
      </c>
      <c r="J28" s="34">
        <f t="shared" si="3"/>
        <v>18.994500000000002</v>
      </c>
      <c r="K28" s="34">
        <f t="shared" si="5"/>
        <v>105</v>
      </c>
      <c r="L28" s="34">
        <f t="shared" ref="L28:L33" si="9">J28*1.05</f>
        <v>19.944225000000003</v>
      </c>
      <c r="M28" s="34">
        <f t="shared" si="6"/>
        <v>105</v>
      </c>
      <c r="N28" s="37" t="s">
        <v>57</v>
      </c>
    </row>
    <row r="29">
      <c r="A29" s="32" t="s">
        <v>58</v>
      </c>
      <c r="B29" s="33">
        <v>299.98000000000002</v>
      </c>
      <c r="C29" s="34">
        <v>438.50999999999999</v>
      </c>
      <c r="D29" s="35">
        <v>219.58000000000001</v>
      </c>
      <c r="E29" s="35">
        <f t="shared" si="0"/>
        <v>50.074114615402166</v>
      </c>
      <c r="F29" s="35">
        <v>429.19999999999999</v>
      </c>
      <c r="G29" s="35">
        <f t="shared" si="1"/>
        <v>143.07620508033867</v>
      </c>
      <c r="H29" s="34">
        <f t="shared" si="8"/>
        <v>450.66000000000003</v>
      </c>
      <c r="I29" s="34">
        <f t="shared" si="2"/>
        <v>105</v>
      </c>
      <c r="J29" s="34">
        <f t="shared" si="3"/>
        <v>473.19300000000004</v>
      </c>
      <c r="K29" s="34">
        <f t="shared" si="5"/>
        <v>105</v>
      </c>
      <c r="L29" s="34">
        <f t="shared" si="9"/>
        <v>496.85265000000004</v>
      </c>
      <c r="M29" s="34">
        <f t="shared" si="6"/>
        <v>105</v>
      </c>
      <c r="N29" s="37" t="s">
        <v>59</v>
      </c>
    </row>
    <row r="30">
      <c r="A30" s="32" t="s">
        <v>60</v>
      </c>
      <c r="B30" s="33">
        <v>50.390000000000001</v>
      </c>
      <c r="C30" s="34">
        <v>16.484999999999999</v>
      </c>
      <c r="D30" s="35">
        <v>21.760000000000002</v>
      </c>
      <c r="E30" s="35">
        <f t="shared" si="0"/>
        <v>131.99878677585687</v>
      </c>
      <c r="F30" s="35">
        <v>70.599999999999994</v>
      </c>
      <c r="G30" s="35">
        <f t="shared" si="1"/>
        <v>140.10716411986505</v>
      </c>
      <c r="H30" s="34">
        <f t="shared" si="8"/>
        <v>74.129999999999995</v>
      </c>
      <c r="I30" s="34">
        <f t="shared" si="2"/>
        <v>105</v>
      </c>
      <c r="J30" s="34">
        <f t="shared" si="3"/>
        <v>77.836500000000001</v>
      </c>
      <c r="K30" s="34">
        <f t="shared" si="5"/>
        <v>105</v>
      </c>
      <c r="L30" s="34">
        <f t="shared" si="9"/>
        <v>81.728324999999998</v>
      </c>
      <c r="M30" s="34">
        <f t="shared" si="6"/>
        <v>105</v>
      </c>
      <c r="N30" s="37" t="s">
        <v>61</v>
      </c>
    </row>
    <row r="31">
      <c r="A31" s="40" t="s">
        <v>62</v>
      </c>
      <c r="B31" s="33">
        <v>21.969999999999999</v>
      </c>
      <c r="C31" s="34">
        <v>9.0999999999999996</v>
      </c>
      <c r="D31" s="35"/>
      <c r="E31" s="36"/>
      <c r="F31" s="36"/>
      <c r="G31" s="36"/>
      <c r="H31" s="36"/>
      <c r="I31" s="36"/>
      <c r="J31" s="36"/>
      <c r="K31" s="36"/>
      <c r="L31" s="36"/>
      <c r="M31" s="36"/>
      <c r="N31" s="37" t="s">
        <v>63</v>
      </c>
    </row>
    <row r="32">
      <c r="A32" s="40" t="s">
        <v>64</v>
      </c>
      <c r="B32" s="33">
        <v>0.34000000000000002</v>
      </c>
      <c r="C32" s="34"/>
      <c r="D32" s="35">
        <v>1.95</v>
      </c>
      <c r="E32" s="35"/>
      <c r="F32" s="35">
        <v>2.9300000000000002</v>
      </c>
      <c r="G32" s="41">
        <f t="shared" si="1"/>
        <v>861.76470588235293</v>
      </c>
      <c r="H32" s="34">
        <f t="shared" si="8"/>
        <v>3.0800000000000001</v>
      </c>
      <c r="I32" s="34">
        <f t="shared" si="2"/>
        <v>105.11945392491467</v>
      </c>
      <c r="J32" s="34">
        <f t="shared" si="3"/>
        <v>3.2340000000000004</v>
      </c>
      <c r="K32" s="34">
        <f t="shared" si="5"/>
        <v>105</v>
      </c>
      <c r="L32" s="34">
        <f t="shared" si="9"/>
        <v>3.3957000000000006</v>
      </c>
      <c r="M32" s="34">
        <f t="shared" si="6"/>
        <v>105</v>
      </c>
      <c r="N32" s="37" t="s">
        <v>65</v>
      </c>
    </row>
    <row r="33">
      <c r="A33" s="40" t="s">
        <v>66</v>
      </c>
      <c r="B33" s="33"/>
      <c r="C33" s="36"/>
      <c r="D33" s="35">
        <v>0</v>
      </c>
      <c r="E33" s="35"/>
      <c r="F33" s="35">
        <v>28.41</v>
      </c>
      <c r="G33" s="41"/>
      <c r="H33" s="34">
        <f t="shared" si="8"/>
        <v>29.829999999999998</v>
      </c>
      <c r="I33" s="34">
        <f t="shared" si="2"/>
        <v>104.9982400563182</v>
      </c>
      <c r="J33" s="34">
        <f t="shared" si="3"/>
        <v>31.3215</v>
      </c>
      <c r="K33" s="34">
        <f t="shared" si="5"/>
        <v>105</v>
      </c>
      <c r="L33" s="34">
        <f t="shared" si="9"/>
        <v>32.887574999999998</v>
      </c>
      <c r="M33" s="34">
        <f t="shared" si="6"/>
        <v>104.99999999999999</v>
      </c>
      <c r="N33" s="37" t="s">
        <v>67</v>
      </c>
    </row>
    <row r="34">
      <c r="A34" s="40" t="s">
        <v>68</v>
      </c>
      <c r="B34" s="38">
        <v>1180.9000000000001</v>
      </c>
      <c r="C34" s="36"/>
      <c r="D34" s="35">
        <v>8</v>
      </c>
      <c r="E34" s="42"/>
      <c r="F34" s="42"/>
      <c r="G34" s="42"/>
      <c r="H34" s="36"/>
      <c r="I34" s="36"/>
      <c r="J34" s="36"/>
      <c r="K34" s="36"/>
      <c r="L34" s="36"/>
      <c r="M34" s="36"/>
      <c r="N34" s="37" t="s">
        <v>69</v>
      </c>
      <c r="O34" s="31"/>
      <c r="P34" s="31"/>
      <c r="Q34" s="35"/>
      <c r="R34" s="35"/>
      <c r="S34" s="35"/>
    </row>
    <row r="35" ht="24">
      <c r="A35" s="40" t="s">
        <v>70</v>
      </c>
      <c r="B35" s="43"/>
      <c r="C35" s="36"/>
      <c r="D35" s="35">
        <v>0.91000000000000003</v>
      </c>
      <c r="E35" s="42"/>
      <c r="F35" s="42"/>
      <c r="G35" s="42"/>
      <c r="H35" s="36"/>
      <c r="I35" s="36"/>
      <c r="J35" s="36"/>
      <c r="K35" s="36"/>
      <c r="L35" s="36"/>
      <c r="M35" s="36"/>
      <c r="N35" s="37"/>
      <c r="O35" s="31"/>
      <c r="P35" s="31"/>
      <c r="Q35" s="30"/>
      <c r="R35" s="30"/>
      <c r="S35" s="30"/>
    </row>
    <row r="36">
      <c r="A36" s="40" t="s">
        <v>71</v>
      </c>
      <c r="B36" s="43"/>
      <c r="C36" s="36"/>
      <c r="D36" s="35">
        <v>4.3399999999999999</v>
      </c>
      <c r="E36" s="42"/>
      <c r="F36" s="42"/>
      <c r="G36" s="42"/>
      <c r="H36" s="36"/>
      <c r="I36" s="36"/>
      <c r="J36" s="36"/>
      <c r="K36" s="36"/>
      <c r="L36" s="36"/>
      <c r="M36" s="36"/>
      <c r="N36" s="37"/>
      <c r="O36" s="31"/>
      <c r="P36" s="31"/>
      <c r="Q36" s="30"/>
      <c r="R36" s="30"/>
      <c r="S36" s="30"/>
    </row>
    <row r="37" ht="24">
      <c r="A37" s="40" t="s">
        <v>72</v>
      </c>
      <c r="B37" s="43"/>
      <c r="C37" s="36"/>
      <c r="D37" s="35">
        <v>2.0499999999999998</v>
      </c>
      <c r="E37" s="42"/>
      <c r="F37" s="42"/>
      <c r="G37" s="42"/>
      <c r="H37" s="36"/>
      <c r="I37" s="36"/>
      <c r="J37" s="36"/>
      <c r="K37" s="36"/>
      <c r="L37" s="36"/>
      <c r="M37" s="36"/>
      <c r="N37" s="37"/>
      <c r="O37" s="31"/>
      <c r="P37" s="31"/>
      <c r="Q37" s="30"/>
      <c r="R37" s="30"/>
      <c r="S37" s="30"/>
    </row>
    <row r="38">
      <c r="A38" s="40" t="s">
        <v>73</v>
      </c>
      <c r="B38" s="38">
        <v>421.20999999999998</v>
      </c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7"/>
      <c r="O38" s="31"/>
      <c r="P38" s="31"/>
      <c r="Q38" s="30"/>
      <c r="R38" s="30"/>
      <c r="S38" s="30"/>
      <c r="AB38" s="44"/>
    </row>
    <row r="39">
      <c r="A39" s="45" t="s">
        <v>74</v>
      </c>
      <c r="B39" s="33">
        <v>5.9400000000000004</v>
      </c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</row>
    <row r="40">
      <c r="A40" s="45" t="s">
        <v>75</v>
      </c>
      <c r="B40" s="34">
        <v>70.680000000000007</v>
      </c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</row>
    <row r="41" ht="24">
      <c r="A41" s="40" t="s">
        <v>76</v>
      </c>
      <c r="B41" s="35">
        <v>4.3099999999999996</v>
      </c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</row>
    <row r="42" ht="24">
      <c r="A42" s="40" t="s">
        <v>77</v>
      </c>
      <c r="B42" s="35">
        <v>33.609999999999999</v>
      </c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</row>
    <row r="43" ht="24">
      <c r="A43" s="40" t="s">
        <v>78</v>
      </c>
      <c r="B43" s="35">
        <v>22.280000000000001</v>
      </c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7"/>
      <c r="O43" s="31"/>
      <c r="P43" s="31"/>
      <c r="Q43" s="30"/>
      <c r="R43" s="30"/>
      <c r="S43" s="30"/>
    </row>
    <row r="44">
      <c r="A44" s="40" t="s">
        <v>79</v>
      </c>
      <c r="B44" s="38">
        <v>1.5800000000000001</v>
      </c>
      <c r="C44" s="36"/>
      <c r="D44" s="42"/>
      <c r="E44" s="42"/>
      <c r="F44" s="42"/>
      <c r="G44" s="42"/>
      <c r="H44" s="36"/>
      <c r="I44" s="36"/>
      <c r="J44" s="36"/>
      <c r="K44" s="36"/>
      <c r="L44" s="36"/>
      <c r="M44" s="36"/>
      <c r="N44" s="37"/>
      <c r="O44" s="31"/>
      <c r="P44" s="31"/>
      <c r="Q44" s="30"/>
      <c r="R44" s="30"/>
      <c r="S44" s="30"/>
    </row>
    <row r="45">
      <c r="A45" s="40" t="s">
        <v>80</v>
      </c>
      <c r="B45" s="38">
        <v>3.5</v>
      </c>
      <c r="C45" s="36"/>
      <c r="D45" s="42"/>
      <c r="E45" s="42"/>
      <c r="F45" s="42"/>
      <c r="G45" s="42"/>
      <c r="H45" s="36"/>
      <c r="I45" s="36"/>
      <c r="J45" s="36"/>
      <c r="K45" s="36"/>
      <c r="L45" s="36"/>
      <c r="M45" s="36"/>
      <c r="N45" s="37"/>
      <c r="O45" s="31"/>
      <c r="P45" s="31"/>
      <c r="Q45" s="30"/>
      <c r="R45" s="30"/>
      <c r="S45" s="30"/>
    </row>
    <row r="46" s="46" customFormat="1">
      <c r="A46" s="47" t="s">
        <v>81</v>
      </c>
      <c r="B46" s="48">
        <f>SUM(B10:B45)</f>
        <v>3932.3099999999999</v>
      </c>
      <c r="C46" s="39">
        <f>SUM(C10:C45)</f>
        <v>1703.9049999999997</v>
      </c>
      <c r="D46" s="39">
        <f>SUM(D10:D45)</f>
        <v>1004.8000000000001</v>
      </c>
      <c r="E46" s="39"/>
      <c r="F46" s="39">
        <f>SUM(F10:F45)</f>
        <v>1920.7400000000002</v>
      </c>
      <c r="G46" s="39"/>
      <c r="H46" s="39">
        <f>SUM(H10:H45)</f>
        <v>1143.5841666666665</v>
      </c>
      <c r="I46" s="39"/>
      <c r="J46" s="39">
        <f>SUM(J10:J45)</f>
        <v>1157.6985</v>
      </c>
      <c r="K46" s="39"/>
      <c r="L46" s="39">
        <f>SUM(L10:L45)</f>
        <v>989.52682500000014</v>
      </c>
      <c r="M46" s="39"/>
      <c r="N46" s="49"/>
      <c r="O46" s="50"/>
      <c r="P46" s="50"/>
      <c r="Q46" s="35"/>
      <c r="R46" s="35"/>
      <c r="S46" s="35"/>
      <c r="T46" s="46"/>
    </row>
    <row r="47" s="46" customFormat="1">
      <c r="A47" s="47" t="s">
        <v>82</v>
      </c>
      <c r="B47" s="39"/>
      <c r="C47" s="39">
        <f>ROUND(C46,0)</f>
        <v>1704</v>
      </c>
      <c r="D47" s="39"/>
      <c r="E47" s="51"/>
      <c r="F47" s="39">
        <f>F46</f>
        <v>1920.7400000000002</v>
      </c>
      <c r="G47" s="39"/>
      <c r="H47" s="39">
        <f>H46</f>
        <v>1143.5841666666665</v>
      </c>
      <c r="I47" s="52"/>
      <c r="J47" s="39">
        <f>J46</f>
        <v>1157.6985</v>
      </c>
      <c r="K47" s="52"/>
      <c r="L47" s="39">
        <f>L46</f>
        <v>989.52682500000014</v>
      </c>
      <c r="M47" s="51"/>
      <c r="N47" s="49"/>
      <c r="O47" s="50"/>
      <c r="P47" s="50"/>
      <c r="R47" s="46"/>
      <c r="S47" s="46"/>
      <c r="T47" s="46"/>
    </row>
    <row r="49" ht="18.600000000000001" customHeight="1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53"/>
    </row>
    <row r="50" ht="27" hidden="1" customHeight="1">
      <c r="R50" s="5"/>
      <c r="S50" s="5"/>
      <c r="T50" s="5"/>
    </row>
    <row r="51" ht="15" customHeight="1">
      <c r="A51" s="54" t="s">
        <v>83</v>
      </c>
      <c r="B51" s="54"/>
      <c r="C51" s="54"/>
      <c r="D51" s="54"/>
      <c r="E51" s="54"/>
      <c r="F51" s="54"/>
      <c r="R51" s="5"/>
      <c r="S51" s="5"/>
      <c r="T51" s="5"/>
    </row>
    <row r="52" ht="15" customHeight="1">
      <c r="A52" s="55" t="s">
        <v>84</v>
      </c>
      <c r="B52" s="55"/>
      <c r="C52" s="55"/>
      <c r="D52" s="55"/>
      <c r="E52" s="55"/>
      <c r="F52" s="55"/>
      <c r="R52" s="5"/>
      <c r="S52" s="5"/>
      <c r="T52" s="5"/>
    </row>
    <row r="53" ht="14.25" customHeight="1">
      <c r="A53" s="56"/>
      <c r="B53" s="56"/>
      <c r="C53" s="56"/>
      <c r="D53" s="56"/>
      <c r="E53" s="56"/>
      <c r="F53" s="56"/>
      <c r="R53" s="5"/>
      <c r="S53" s="5"/>
      <c r="T53" s="5"/>
    </row>
    <row r="54" ht="15">
      <c r="A54" s="54" t="s">
        <v>85</v>
      </c>
      <c r="B54" s="54"/>
      <c r="C54" s="54"/>
      <c r="D54" s="54"/>
      <c r="E54" s="54"/>
      <c r="F54" s="54"/>
      <c r="R54" s="57"/>
      <c r="S54" s="57"/>
      <c r="T54" s="57"/>
    </row>
    <row r="55">
      <c r="A55" s="55" t="s">
        <v>86</v>
      </c>
      <c r="B55" s="55"/>
      <c r="C55" s="55"/>
      <c r="D55" s="55"/>
      <c r="E55" s="55"/>
      <c r="F55" s="55"/>
      <c r="R55" s="58"/>
      <c r="S55" s="58"/>
      <c r="T55" s="58"/>
    </row>
    <row r="56">
      <c r="A56" s="55"/>
      <c r="B56" s="55"/>
      <c r="C56" s="55"/>
      <c r="D56" s="55"/>
      <c r="E56" s="55"/>
      <c r="F56" s="55"/>
      <c r="R56" s="58"/>
      <c r="S56" s="58"/>
      <c r="T56" s="58"/>
    </row>
    <row r="57">
      <c r="A57" s="59" t="s">
        <v>87</v>
      </c>
      <c r="B57" s="59"/>
      <c r="C57" s="59"/>
      <c r="D57" s="59"/>
      <c r="E57" s="59"/>
      <c r="F57" s="59"/>
      <c r="G57" s="1"/>
      <c r="H57" s="1"/>
      <c r="R57" s="58"/>
      <c r="S57" s="58"/>
      <c r="T57" s="58"/>
    </row>
    <row r="58">
      <c r="A58" s="56"/>
      <c r="B58" s="56"/>
      <c r="C58" s="56"/>
      <c r="D58" s="56"/>
      <c r="E58" s="56"/>
      <c r="F58" s="56"/>
      <c r="R58" s="58"/>
      <c r="S58" s="58"/>
      <c r="T58" s="58"/>
    </row>
    <row r="59">
      <c r="A59" s="56" t="s">
        <v>88</v>
      </c>
      <c r="B59" s="56"/>
      <c r="C59" s="56"/>
      <c r="D59" s="56"/>
      <c r="E59" s="56"/>
      <c r="F59" s="56"/>
      <c r="R59" s="58"/>
      <c r="S59" s="58"/>
      <c r="T59" s="58"/>
    </row>
    <row r="60">
      <c r="D60" s="1"/>
      <c r="E60" s="1"/>
      <c r="F60" s="1"/>
      <c r="R60" s="58"/>
      <c r="S60" s="58"/>
      <c r="T60" s="58"/>
    </row>
  </sheetData>
  <mergeCells count="17">
    <mergeCell ref="J1:M1"/>
    <mergeCell ref="O1:Q1"/>
    <mergeCell ref="A2:Q2"/>
    <mergeCell ref="A4:M4"/>
    <mergeCell ref="L5:M5"/>
    <mergeCell ref="A6:A8"/>
    <mergeCell ref="E6:E7"/>
    <mergeCell ref="F6:F7"/>
    <mergeCell ref="G6:G7"/>
    <mergeCell ref="H6:M6"/>
    <mergeCell ref="A49:M49"/>
    <mergeCell ref="A51:F51"/>
    <mergeCell ref="A52:F52"/>
    <mergeCell ref="A54:F54"/>
    <mergeCell ref="A55:F55"/>
    <mergeCell ref="A56:F56"/>
    <mergeCell ref="A57:F57"/>
  </mergeCells>
  <printOptions headings="0" gridLines="1"/>
  <pageMargins left="0.31496062992125984" right="0.11811023622047245" top="0.07874015748031496" bottom="0.07874015748031496" header="0.31496062992125984" footer="0.31496062992125984"/>
  <pageSetup paperSize="9" scale="75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1</cp:revision>
  <dcterms:created xsi:type="dcterms:W3CDTF">2013-05-28T06:20:25Z</dcterms:created>
  <dcterms:modified xsi:type="dcterms:W3CDTF">2025-06-25T07:09:14Z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